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10" windowWidth="15590" windowHeight="6830" tabRatio="458"/>
  </bookViews>
  <sheets>
    <sheet name="Assoc. Pastor" sheetId="29" r:id="rId1"/>
  </sheets>
  <externalReferences>
    <externalReference r:id="rId2"/>
  </externalReferences>
  <definedNames>
    <definedName name="Bud_Yr">#REF!</definedName>
    <definedName name="dddd" localSheetId="0">#REF!</definedName>
    <definedName name="dddd">#REF!</definedName>
  </definedNames>
  <calcPr calcId="124519"/>
</workbook>
</file>

<file path=xl/calcChain.xml><?xml version="1.0" encoding="utf-8"?>
<calcChain xmlns="http://schemas.openxmlformats.org/spreadsheetml/2006/main">
  <c r="C14" i="29"/>
  <c r="C19" s="1"/>
  <c r="C38" l="1"/>
  <c r="C21" s="1"/>
  <c r="C23" s="1"/>
  <c r="C34"/>
  <c r="C39" l="1"/>
  <c r="C44" s="1"/>
  <c r="C51" l="1"/>
  <c r="C60" l="1"/>
  <c r="C28"/>
  <c r="C30" s="1"/>
  <c r="C42" s="1"/>
  <c r="C43" s="1"/>
  <c r="C45" s="1"/>
  <c r="C52" l="1"/>
  <c r="C53" l="1"/>
  <c r="C62" s="1"/>
</calcChain>
</file>

<file path=xl/sharedStrings.xml><?xml version="1.0" encoding="utf-8"?>
<sst xmlns="http://schemas.openxmlformats.org/spreadsheetml/2006/main" count="56" uniqueCount="50">
  <si>
    <t>Salary</t>
  </si>
  <si>
    <t>Business Expenses</t>
  </si>
  <si>
    <t>Housing</t>
  </si>
  <si>
    <t>Total</t>
  </si>
  <si>
    <t>Pension</t>
  </si>
  <si>
    <t>Other Insurance</t>
  </si>
  <si>
    <t>Disability</t>
  </si>
  <si>
    <t>Group Life</t>
  </si>
  <si>
    <t>% of Year</t>
  </si>
  <si>
    <t>Total Salary and Housing</t>
  </si>
  <si>
    <t>Annual Increase %</t>
  </si>
  <si>
    <t>Total Defined Comp.</t>
  </si>
  <si>
    <t>Health/Dental/Vision Difference</t>
  </si>
  <si>
    <t>Gross up</t>
  </si>
  <si>
    <t>Health Premium Allowance</t>
  </si>
  <si>
    <t>To Pension</t>
  </si>
  <si>
    <t>Health Premium Allow added to Pension</t>
  </si>
  <si>
    <t>Total Pension</t>
  </si>
  <si>
    <t>Defined Comp.</t>
  </si>
  <si>
    <t xml:space="preserve">    Total Pension as % of Defined Comp.</t>
  </si>
  <si>
    <t>Total Other Insurance</t>
  </si>
  <si>
    <t>Total Other Insurance %</t>
  </si>
  <si>
    <t>Travel Allow</t>
  </si>
  <si>
    <t>Total Business Expenses</t>
  </si>
  <si>
    <t>Additional Out of pocket differences</t>
  </si>
  <si>
    <t>Cell Phone $40/Month</t>
  </si>
  <si>
    <t>First Call Theological</t>
  </si>
  <si>
    <t>FICA Tax</t>
  </si>
  <si>
    <t>Retiree Support</t>
  </si>
  <si>
    <t>Grand Total - Assoc. Pastor</t>
  </si>
  <si>
    <t>Difference</t>
  </si>
  <si>
    <t>Pension %</t>
  </si>
  <si>
    <t>FICA</t>
  </si>
  <si>
    <t>Intern John's Expenses</t>
  </si>
  <si>
    <t>Dori's Expenses - Cell Phone</t>
  </si>
  <si>
    <t>Portion going into Salary (before Gross Up)</t>
  </si>
  <si>
    <t>Dori's Salary</t>
  </si>
  <si>
    <t>Intern John's Salary</t>
  </si>
  <si>
    <t>For Comparison:</t>
  </si>
  <si>
    <r>
      <t xml:space="preserve">To Salary </t>
    </r>
    <r>
      <rPr>
        <sz val="11"/>
        <color theme="1"/>
        <rFont val="Calibri"/>
        <family val="2"/>
        <scheme val="minor"/>
      </rPr>
      <t>(includes Gross up for taxes)</t>
    </r>
  </si>
  <si>
    <t>Portion of Medical/Vision/Dental Elected to go into Salary (includes gross up)</t>
  </si>
  <si>
    <t>+</t>
  </si>
  <si>
    <t>Continuing Ed &amp; Fall Theological</t>
  </si>
  <si>
    <t>8 Years of Experience (Guideline for 2020 = $62,066) plus 1% to get to 2021 estimate
NOTE:  Need to get the split of housing/salary</t>
  </si>
  <si>
    <t>DEFINED COMP.</t>
  </si>
  <si>
    <t>Annual Contract</t>
  </si>
  <si>
    <t>No Longer needed starting in 2021</t>
  </si>
  <si>
    <t>6.2% Social Sec./1.45% Medicare</t>
  </si>
  <si>
    <t xml:space="preserve">FICA  %: </t>
  </si>
  <si>
    <t>Associate Pastor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</si>
</sst>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5" formatCode="0.0%"/>
    <numFmt numFmtId="172" formatCode="0.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5" fontId="7" fillId="0" borderId="0" xfId="1" applyNumberFormat="1" applyFont="1" applyFill="1" applyBorder="1" applyAlignment="1">
      <alignment horizontal="right" vertical="center"/>
    </xf>
    <xf numFmtId="5" fontId="3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5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5" fontId="2" fillId="2" borderId="3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7" xfId="0" applyFill="1" applyBorder="1" applyAlignment="1">
      <alignment horizontal="left" vertical="center"/>
    </xf>
    <xf numFmtId="5" fontId="0" fillId="0" borderId="9" xfId="0" applyNumberForma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5" fontId="0" fillId="0" borderId="9" xfId="0" applyNumberFormat="1" applyFill="1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0" fontId="7" fillId="0" borderId="9" xfId="2" applyNumberFormat="1" applyFont="1" applyFill="1" applyBorder="1" applyAlignment="1">
      <alignment vertical="center"/>
    </xf>
    <xf numFmtId="9" fontId="7" fillId="0" borderId="9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5" fontId="3" fillId="0" borderId="9" xfId="1" applyNumberFormat="1" applyFont="1" applyFill="1" applyBorder="1" applyAlignment="1">
      <alignment horizontal="right" vertical="center"/>
    </xf>
    <xf numFmtId="10" fontId="7" fillId="0" borderId="9" xfId="2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5" fontId="2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vertical="center"/>
    </xf>
    <xf numFmtId="5" fontId="4" fillId="0" borderId="0" xfId="1" applyNumberFormat="1" applyFont="1" applyFill="1" applyBorder="1" applyAlignment="1">
      <alignment horizontal="right" vertical="center"/>
    </xf>
    <xf numFmtId="5" fontId="5" fillId="0" borderId="0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165" fontId="0" fillId="0" borderId="6" xfId="2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8" fillId="0" borderId="0" xfId="0" applyFont="1" applyAlignment="1">
      <alignment vertical="center"/>
    </xf>
    <xf numFmtId="5" fontId="7" fillId="0" borderId="9" xfId="0" applyNumberFormat="1" applyFont="1" applyFill="1" applyBorder="1" applyAlignment="1">
      <alignment vertical="center"/>
    </xf>
    <xf numFmtId="5" fontId="4" fillId="0" borderId="10" xfId="0" applyNumberFormat="1" applyFont="1" applyFill="1" applyBorder="1" applyAlignment="1">
      <alignment vertical="center"/>
    </xf>
    <xf numFmtId="5" fontId="7" fillId="0" borderId="9" xfId="1" applyNumberFormat="1" applyFont="1" applyFill="1" applyBorder="1" applyAlignment="1">
      <alignment horizontal="right" vertical="center"/>
    </xf>
    <xf numFmtId="5" fontId="4" fillId="0" borderId="9" xfId="1" applyNumberFormat="1" applyFont="1" applyFill="1" applyBorder="1" applyAlignment="1">
      <alignment horizontal="right" vertical="center"/>
    </xf>
    <xf numFmtId="9" fontId="7" fillId="0" borderId="8" xfId="0" applyNumberFormat="1" applyFont="1" applyFill="1" applyBorder="1" applyAlignment="1">
      <alignment vertical="center"/>
    </xf>
    <xf numFmtId="165" fontId="7" fillId="0" borderId="9" xfId="0" applyNumberFormat="1" applyFont="1" applyFill="1" applyBorder="1" applyAlignment="1">
      <alignment vertical="center"/>
    </xf>
    <xf numFmtId="165" fontId="3" fillId="0" borderId="9" xfId="0" applyNumberFormat="1" applyFont="1" applyFill="1" applyBorder="1" applyAlignment="1">
      <alignment vertical="center"/>
    </xf>
    <xf numFmtId="5" fontId="7" fillId="0" borderId="10" xfId="0" applyNumberFormat="1" applyFont="1" applyFill="1" applyBorder="1" applyAlignment="1">
      <alignment vertical="center"/>
    </xf>
    <xf numFmtId="165" fontId="7" fillId="0" borderId="8" xfId="0" applyNumberFormat="1" applyFont="1" applyFill="1" applyBorder="1" applyAlignment="1">
      <alignment vertical="center"/>
    </xf>
    <xf numFmtId="5" fontId="3" fillId="0" borderId="9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8" xfId="0" applyFill="1" applyBorder="1" applyAlignment="1">
      <alignment horizontal="left" vertical="center"/>
    </xf>
    <xf numFmtId="7" fontId="0" fillId="0" borderId="0" xfId="0" applyNumberFormat="1" applyAlignment="1">
      <alignment vertical="center"/>
    </xf>
    <xf numFmtId="10" fontId="7" fillId="0" borderId="9" xfId="2" applyNumberFormat="1" applyFont="1" applyFill="1" applyBorder="1" applyAlignment="1">
      <alignment horizontal="right" vertical="center"/>
    </xf>
    <xf numFmtId="172" fontId="0" fillId="0" borderId="0" xfId="2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0" fontId="7" fillId="0" borderId="0" xfId="2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5" fontId="4" fillId="0" borderId="9" xfId="0" applyNumberFormat="1" applyFont="1" applyFill="1" applyBorder="1" applyAlignment="1">
      <alignment horizontal="right" vertical="center"/>
    </xf>
    <xf numFmtId="5" fontId="2" fillId="0" borderId="10" xfId="0" applyNumberFormat="1" applyFont="1" applyBorder="1" applyAlignment="1">
      <alignment vertical="center"/>
    </xf>
    <xf numFmtId="5" fontId="4" fillId="0" borderId="10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5" fontId="6" fillId="0" borderId="8" xfId="1" applyNumberFormat="1" applyFont="1" applyFill="1" applyBorder="1" applyAlignment="1">
      <alignment horizontal="right" vertical="center"/>
    </xf>
    <xf numFmtId="5" fontId="7" fillId="0" borderId="8" xfId="0" applyNumberFormat="1" applyFont="1" applyFill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CCCC00"/>
      <color rgb="FFFFFFCC"/>
      <color rgb="FFFFCC66"/>
      <color rgb="FFFF99FF"/>
      <color rgb="FFFFFF99"/>
      <color rgb="FFCCFFCC"/>
      <color rgb="FFF8F8F8"/>
      <color rgb="FF808000"/>
      <color rgb="FFB8CCE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wn_Current%202019\Church\Finance%20Committee\2019\2019%20Budget%20Cha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art1"/>
      <sheetName val="Expenses"/>
    </sheetNames>
    <sheetDataSet>
      <sheetData sheetId="0" refreshError="1"/>
      <sheetData sheetId="1">
        <row r="4">
          <cell r="F4" t="str">
            <v>Love God</v>
          </cell>
          <cell r="G4" t="str">
            <v>Changing Lives</v>
          </cell>
          <cell r="H4" t="str">
            <v>Reaching Out</v>
          </cell>
          <cell r="I4" t="str">
            <v>Building</v>
          </cell>
        </row>
        <row r="141">
          <cell r="F141">
            <v>164734.65720000005</v>
          </cell>
          <cell r="G141">
            <v>103945.78110000001</v>
          </cell>
          <cell r="H141">
            <v>128013.94220000002</v>
          </cell>
          <cell r="I141">
            <v>104240.94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5"/>
  <sheetViews>
    <sheetView showGridLines="0" tabSelected="1" workbookViewId="0">
      <selection activeCell="I22" sqref="I22"/>
    </sheetView>
  </sheetViews>
  <sheetFormatPr defaultRowHeight="14.5"/>
  <cols>
    <col min="1" max="1" width="10" style="3" customWidth="1"/>
    <col min="2" max="2" width="36.1796875" style="3" customWidth="1"/>
    <col min="3" max="3" width="13.90625" style="3" customWidth="1"/>
    <col min="4" max="4" width="8.7265625" style="3"/>
    <col min="5" max="6" width="10.453125" style="3" bestFit="1" customWidth="1"/>
    <col min="7" max="16384" width="8.7265625" style="3"/>
  </cols>
  <sheetData>
    <row r="1" spans="1:16" ht="21">
      <c r="A1" s="54" t="s">
        <v>49</v>
      </c>
      <c r="B1" s="54"/>
      <c r="C1" s="54"/>
      <c r="D1" s="54"/>
      <c r="E1" s="54"/>
      <c r="F1" s="54"/>
      <c r="G1" s="36"/>
      <c r="H1" s="36"/>
    </row>
    <row r="2" spans="1:16" ht="21" hidden="1" customHeight="1">
      <c r="B2" s="52"/>
      <c r="C2" s="36"/>
      <c r="D2" s="36"/>
      <c r="E2" s="36"/>
      <c r="F2" s="36"/>
      <c r="G2" s="36"/>
      <c r="H2" s="36"/>
    </row>
    <row r="3" spans="1:16" hidden="1">
      <c r="B3" s="28" t="s">
        <v>38</v>
      </c>
      <c r="C3" s="17"/>
    </row>
    <row r="4" spans="1:16" hidden="1">
      <c r="B4" s="16" t="s">
        <v>36</v>
      </c>
      <c r="C4" s="17"/>
    </row>
    <row r="5" spans="1:16" hidden="1">
      <c r="B5" s="16" t="s">
        <v>37</v>
      </c>
      <c r="C5" s="17"/>
    </row>
    <row r="6" spans="1:16" hidden="1">
      <c r="B6" s="16" t="s">
        <v>32</v>
      </c>
      <c r="C6" s="17"/>
    </row>
    <row r="7" spans="1:16" hidden="1">
      <c r="B7" s="16" t="s">
        <v>33</v>
      </c>
      <c r="C7" s="17"/>
    </row>
    <row r="8" spans="1:16" hidden="1">
      <c r="B8" s="16" t="s">
        <v>34</v>
      </c>
      <c r="C8" s="17"/>
    </row>
    <row r="9" spans="1:16" ht="15" hidden="1" customHeight="1">
      <c r="B9" s="16" t="s">
        <v>3</v>
      </c>
      <c r="C9" s="17"/>
    </row>
    <row r="10" spans="1:16" ht="10" customHeight="1">
      <c r="B10" s="17"/>
      <c r="C10" s="35"/>
    </row>
    <row r="11" spans="1:16" ht="29.5" customHeight="1">
      <c r="C11" s="55" t="s">
        <v>45</v>
      </c>
      <c r="D11" s="57" t="s">
        <v>43</v>
      </c>
      <c r="E11" s="58"/>
      <c r="F11" s="58"/>
    </row>
    <row r="12" spans="1:16" ht="14.5" customHeight="1">
      <c r="A12" s="62" t="s">
        <v>44</v>
      </c>
      <c r="B12" s="48" t="s">
        <v>0</v>
      </c>
      <c r="C12" s="14"/>
      <c r="D12" s="57"/>
      <c r="E12" s="58"/>
      <c r="F12" s="58"/>
    </row>
    <row r="13" spans="1:16">
      <c r="A13" s="63"/>
      <c r="B13" s="12" t="s">
        <v>2</v>
      </c>
      <c r="C13" s="44"/>
      <c r="D13" s="57"/>
      <c r="E13" s="58"/>
      <c r="F13" s="58"/>
    </row>
    <row r="14" spans="1:16" ht="14.5" customHeight="1">
      <c r="A14" s="63"/>
      <c r="B14" s="12" t="s">
        <v>3</v>
      </c>
      <c r="C14" s="15">
        <f>+(62066*1.01)</f>
        <v>62686.66</v>
      </c>
      <c r="D14" s="57"/>
      <c r="E14" s="58"/>
      <c r="F14" s="58"/>
    </row>
    <row r="15" spans="1:16" ht="5.5" customHeight="1">
      <c r="A15" s="63"/>
      <c r="B15" s="16"/>
      <c r="C15" s="14"/>
      <c r="F15" s="3" t="s">
        <v>41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>
      <c r="A16" s="63"/>
      <c r="B16" s="12" t="s">
        <v>8</v>
      </c>
      <c r="C16" s="18">
        <v>1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4.5" hidden="1" customHeight="1">
      <c r="A17" s="63"/>
      <c r="B17" s="16"/>
      <c r="C17" s="14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>
      <c r="A18" s="63"/>
      <c r="B18" s="12" t="s">
        <v>10</v>
      </c>
      <c r="C18" s="19"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>
      <c r="A19" s="63"/>
      <c r="B19" s="20" t="s">
        <v>9</v>
      </c>
      <c r="C19" s="59">
        <f>ROUND(+C14*(1+C18)*C16,0)</f>
        <v>62687</v>
      </c>
      <c r="G19" s="17"/>
      <c r="H19" s="17"/>
      <c r="I19" s="17"/>
      <c r="J19" s="17"/>
      <c r="K19" s="1"/>
      <c r="L19" s="30"/>
      <c r="M19" s="17"/>
      <c r="N19" s="17"/>
      <c r="O19" s="17"/>
      <c r="P19" s="17"/>
    </row>
    <row r="20" spans="1:16" ht="10" customHeight="1">
      <c r="A20" s="63"/>
      <c r="B20" s="53" t="s">
        <v>40</v>
      </c>
      <c r="C20" s="14"/>
      <c r="G20" s="17"/>
      <c r="H20" s="17"/>
      <c r="I20" s="17"/>
      <c r="J20" s="17"/>
      <c r="K20" s="1"/>
      <c r="L20" s="17"/>
      <c r="M20" s="17"/>
      <c r="N20" s="17"/>
      <c r="O20" s="17"/>
      <c r="P20" s="17"/>
    </row>
    <row r="21" spans="1:16">
      <c r="A21" s="63"/>
      <c r="B21" s="53"/>
      <c r="C21" s="22">
        <f>+C38</f>
        <v>2400</v>
      </c>
      <c r="G21" s="17"/>
      <c r="H21" s="17"/>
      <c r="I21" s="17"/>
      <c r="J21" s="17"/>
      <c r="K21" s="2"/>
      <c r="L21" s="17"/>
      <c r="M21" s="17"/>
      <c r="N21" s="17"/>
      <c r="O21" s="17"/>
      <c r="P21" s="17"/>
    </row>
    <row r="22" spans="1:16" ht="8.5" customHeight="1">
      <c r="A22" s="63"/>
      <c r="B22" s="53"/>
      <c r="C22" s="14"/>
      <c r="G22" s="33"/>
      <c r="H22" s="33"/>
      <c r="I22" s="17"/>
      <c r="J22" s="17"/>
      <c r="K22" s="56"/>
      <c r="L22" s="17"/>
      <c r="M22" s="17"/>
      <c r="N22" s="17"/>
      <c r="O22" s="17"/>
      <c r="P22" s="17"/>
    </row>
    <row r="23" spans="1:16">
      <c r="A23" s="63"/>
      <c r="B23" s="20" t="s">
        <v>9</v>
      </c>
      <c r="C23" s="59">
        <f>+C19+C21</f>
        <v>65087</v>
      </c>
      <c r="G23" s="17"/>
      <c r="H23" s="17"/>
      <c r="I23" s="17"/>
      <c r="J23" s="17"/>
      <c r="K23" s="29"/>
      <c r="L23" s="17"/>
      <c r="M23" s="17"/>
      <c r="N23" s="17"/>
      <c r="O23" s="17"/>
      <c r="P23" s="17"/>
    </row>
    <row r="24" spans="1:16" ht="6.5" customHeight="1">
      <c r="A24" s="63"/>
      <c r="B24" s="16"/>
      <c r="C24" s="14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>
      <c r="A25" s="63"/>
      <c r="B25" s="16" t="s">
        <v>48</v>
      </c>
      <c r="C25" s="23">
        <v>7.6499999999999999E-2</v>
      </c>
      <c r="D25" s="3" t="s">
        <v>47</v>
      </c>
      <c r="E25" s="51"/>
      <c r="G25" s="17"/>
      <c r="H25" s="17"/>
      <c r="I25" s="17"/>
      <c r="J25" s="17"/>
      <c r="K25" s="1"/>
      <c r="L25" s="17"/>
      <c r="M25" s="17"/>
      <c r="N25" s="17"/>
      <c r="O25" s="17"/>
      <c r="P25" s="17"/>
    </row>
    <row r="26" spans="1:16" ht="3.5" customHeight="1">
      <c r="A26" s="63"/>
      <c r="B26" s="16"/>
      <c r="C26" s="14"/>
      <c r="G26" s="33"/>
      <c r="H26" s="33"/>
      <c r="I26" s="17"/>
      <c r="J26" s="17"/>
      <c r="K26" s="56"/>
      <c r="L26" s="17"/>
      <c r="M26" s="17"/>
      <c r="N26" s="17"/>
      <c r="O26" s="17"/>
      <c r="P26" s="17"/>
    </row>
    <row r="27" spans="1:16" ht="14.5" hidden="1" customHeight="1">
      <c r="A27" s="63"/>
      <c r="B27" s="16"/>
      <c r="C27" s="14"/>
      <c r="G27" s="33"/>
      <c r="H27" s="33"/>
      <c r="I27" s="31"/>
      <c r="J27" s="17"/>
      <c r="K27" s="29"/>
      <c r="L27" s="17"/>
      <c r="M27" s="17"/>
      <c r="N27" s="17"/>
      <c r="O27" s="17"/>
      <c r="P27" s="17"/>
    </row>
    <row r="28" spans="1:16">
      <c r="A28" s="63"/>
      <c r="B28" s="16" t="s">
        <v>27</v>
      </c>
      <c r="C28" s="22">
        <f t="shared" ref="C28" si="0">+C23*C25</f>
        <v>4979.1554999999998</v>
      </c>
      <c r="D28" s="4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4.5" hidden="1" customHeight="1">
      <c r="A29" s="63"/>
      <c r="B29" s="16"/>
      <c r="C29" s="14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>
      <c r="A30" s="64"/>
      <c r="B30" s="24" t="s">
        <v>11</v>
      </c>
      <c r="C30" s="26">
        <f t="shared" ref="C30" si="1">+C23+C28</f>
        <v>70066.155499999993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8.5" customHeight="1">
      <c r="B31" s="27"/>
      <c r="C31" s="2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>
      <c r="A32" s="62" t="s">
        <v>14</v>
      </c>
      <c r="B32" s="11" t="s">
        <v>12</v>
      </c>
      <c r="C32" s="65">
        <v>6000</v>
      </c>
      <c r="G32" s="33"/>
      <c r="H32" s="17"/>
      <c r="I32" s="17"/>
      <c r="J32" s="17"/>
      <c r="K32" s="17"/>
      <c r="L32" s="17"/>
      <c r="M32" s="17"/>
      <c r="N32" s="17"/>
      <c r="O32" s="17"/>
      <c r="P32" s="17"/>
    </row>
    <row r="33" spans="1:16">
      <c r="A33" s="63"/>
      <c r="B33" s="16" t="s">
        <v>24</v>
      </c>
      <c r="C33" s="39">
        <v>0</v>
      </c>
      <c r="G33" s="33"/>
      <c r="H33" s="17"/>
      <c r="I33" s="17"/>
      <c r="J33" s="17"/>
      <c r="K33" s="17"/>
      <c r="L33" s="17"/>
      <c r="M33" s="17"/>
      <c r="N33" s="17"/>
      <c r="O33" s="17"/>
      <c r="P33" s="17"/>
    </row>
    <row r="34" spans="1:16">
      <c r="A34" s="63"/>
      <c r="B34" s="21" t="s">
        <v>14</v>
      </c>
      <c r="C34" s="40">
        <f>+C32+C33</f>
        <v>6000</v>
      </c>
      <c r="G34" s="33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6.5" customHeight="1">
      <c r="A35" s="63"/>
      <c r="B35" s="16"/>
      <c r="C35" s="14"/>
      <c r="G35" s="33"/>
      <c r="H35" s="17"/>
      <c r="I35" s="17"/>
      <c r="J35" s="17"/>
      <c r="K35" s="17"/>
      <c r="L35" s="17"/>
      <c r="M35" s="17"/>
      <c r="N35" s="17"/>
      <c r="O35" s="17"/>
      <c r="P35" s="17"/>
    </row>
    <row r="36" spans="1:16">
      <c r="A36" s="63"/>
      <c r="B36" s="16" t="s">
        <v>35</v>
      </c>
      <c r="C36" s="39">
        <v>1800</v>
      </c>
      <c r="G36" s="33"/>
      <c r="H36" s="17"/>
      <c r="I36" s="17"/>
      <c r="J36" s="17"/>
      <c r="K36" s="17"/>
      <c r="L36" s="17"/>
      <c r="M36" s="17"/>
      <c r="N36" s="17"/>
      <c r="O36" s="17"/>
      <c r="P36" s="17"/>
    </row>
    <row r="37" spans="1:16">
      <c r="A37" s="63"/>
      <c r="B37" s="16" t="s">
        <v>13</v>
      </c>
      <c r="C37" s="50">
        <v>0.25</v>
      </c>
      <c r="G37" s="33"/>
      <c r="H37" s="17"/>
      <c r="I37" s="17"/>
      <c r="J37" s="17"/>
      <c r="K37" s="17"/>
      <c r="L37" s="17"/>
      <c r="M37" s="17"/>
      <c r="N37" s="17"/>
      <c r="O37" s="17"/>
      <c r="P37" s="17"/>
    </row>
    <row r="38" spans="1:16">
      <c r="A38" s="63"/>
      <c r="B38" s="21" t="s">
        <v>39</v>
      </c>
      <c r="C38" s="40">
        <f>ROUND(+C36/(1-C37),0)</f>
        <v>2400</v>
      </c>
      <c r="G38" s="33"/>
      <c r="H38" s="17"/>
      <c r="I38" s="17"/>
      <c r="J38" s="17"/>
      <c r="K38" s="17"/>
      <c r="L38" s="17"/>
      <c r="M38" s="17"/>
      <c r="N38" s="17"/>
      <c r="O38" s="17"/>
      <c r="P38" s="17"/>
    </row>
    <row r="39" spans="1:16">
      <c r="A39" s="64"/>
      <c r="B39" s="24" t="s">
        <v>15</v>
      </c>
      <c r="C39" s="26">
        <f>+C34-C36</f>
        <v>4200</v>
      </c>
      <c r="G39" s="33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7" customHeight="1">
      <c r="B40" s="27"/>
      <c r="C40" s="2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>
      <c r="A41" s="62" t="s">
        <v>4</v>
      </c>
      <c r="B41" s="28" t="s">
        <v>31</v>
      </c>
      <c r="C41" s="41">
        <v>0.1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>
      <c r="A42" s="63"/>
      <c r="B42" s="16" t="s">
        <v>18</v>
      </c>
      <c r="C42" s="46">
        <f>+C30</f>
        <v>70066.155499999993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>
      <c r="A43" s="63"/>
      <c r="B43" s="16" t="s">
        <v>4</v>
      </c>
      <c r="C43" s="46">
        <f>ROUND(+C42*C41,0)</f>
        <v>7007</v>
      </c>
    </row>
    <row r="44" spans="1:16">
      <c r="A44" s="63"/>
      <c r="B44" s="16" t="s">
        <v>16</v>
      </c>
      <c r="C44" s="46">
        <f>+C39</f>
        <v>4200</v>
      </c>
    </row>
    <row r="45" spans="1:16">
      <c r="A45" s="64"/>
      <c r="B45" s="24" t="s">
        <v>17</v>
      </c>
      <c r="C45" s="38">
        <f t="shared" ref="C45" si="2">+C43+C44</f>
        <v>11207</v>
      </c>
    </row>
    <row r="46" spans="1:16" hidden="1">
      <c r="B46" s="25" t="s">
        <v>19</v>
      </c>
      <c r="C46" s="32"/>
    </row>
    <row r="47" spans="1:16" ht="7" customHeight="1">
      <c r="B47" s="27"/>
      <c r="C47" s="27"/>
    </row>
    <row r="48" spans="1:16">
      <c r="A48" s="62" t="s">
        <v>5</v>
      </c>
      <c r="B48" s="11" t="s">
        <v>6</v>
      </c>
      <c r="C48" s="45">
        <v>1.4999999999999999E-2</v>
      </c>
    </row>
    <row r="49" spans="1:6">
      <c r="A49" s="63"/>
      <c r="B49" s="16" t="s">
        <v>7</v>
      </c>
      <c r="C49" s="42">
        <v>7.0000000000000001E-3</v>
      </c>
    </row>
    <row r="50" spans="1:6">
      <c r="A50" s="63"/>
      <c r="B50" s="16" t="s">
        <v>28</v>
      </c>
      <c r="C50" s="42">
        <v>0</v>
      </c>
      <c r="D50" s="3" t="s">
        <v>46</v>
      </c>
    </row>
    <row r="51" spans="1:6">
      <c r="A51" s="63"/>
      <c r="B51" s="16" t="s">
        <v>21</v>
      </c>
      <c r="C51" s="43">
        <f t="shared" ref="C51" si="3">+C48+C49+C50</f>
        <v>2.1999999999999999E-2</v>
      </c>
    </row>
    <row r="52" spans="1:6">
      <c r="A52" s="63"/>
      <c r="B52" s="16" t="s">
        <v>18</v>
      </c>
      <c r="C52" s="13">
        <f>+C30</f>
        <v>70066.155499999993</v>
      </c>
    </row>
    <row r="53" spans="1:6">
      <c r="A53" s="64"/>
      <c r="B53" s="7" t="s">
        <v>20</v>
      </c>
      <c r="C53" s="60">
        <f>ROUND(+C52*C51,0)</f>
        <v>1541</v>
      </c>
    </row>
    <row r="54" spans="1:6" ht="7.5" customHeight="1"/>
    <row r="55" spans="1:6">
      <c r="A55" s="62" t="s">
        <v>1</v>
      </c>
      <c r="B55" s="5" t="s">
        <v>22</v>
      </c>
      <c r="C55" s="66">
        <v>1200</v>
      </c>
    </row>
    <row r="56" spans="1:6">
      <c r="A56" s="63"/>
      <c r="B56" s="6" t="s">
        <v>42</v>
      </c>
      <c r="C56" s="37">
        <v>1300</v>
      </c>
    </row>
    <row r="57" spans="1:6">
      <c r="A57" s="63"/>
      <c r="B57" s="6" t="s">
        <v>1</v>
      </c>
      <c r="C57" s="37">
        <v>600</v>
      </c>
    </row>
    <row r="58" spans="1:6">
      <c r="A58" s="63"/>
      <c r="B58" s="16" t="s">
        <v>25</v>
      </c>
      <c r="C58" s="37">
        <v>480</v>
      </c>
    </row>
    <row r="59" spans="1:6">
      <c r="A59" s="63"/>
      <c r="B59" s="25" t="s">
        <v>26</v>
      </c>
      <c r="C59" s="44"/>
    </row>
    <row r="60" spans="1:6">
      <c r="A60" s="64"/>
      <c r="B60" s="8" t="s">
        <v>23</v>
      </c>
      <c r="C60" s="61">
        <f>+SUM(C55:C58)</f>
        <v>3580</v>
      </c>
      <c r="F60" s="4"/>
    </row>
    <row r="61" spans="1:6" ht="8" customHeight="1"/>
    <row r="62" spans="1:6">
      <c r="B62" s="9" t="s">
        <v>29</v>
      </c>
      <c r="C62" s="10">
        <f>+C30+C45+C53+C60</f>
        <v>86394.155499999993</v>
      </c>
      <c r="D62" s="4"/>
      <c r="E62" s="49"/>
      <c r="F62" s="49"/>
    </row>
    <row r="63" spans="1:6" ht="7.5" customHeight="1">
      <c r="B63" s="33"/>
      <c r="C63" s="31"/>
    </row>
    <row r="64" spans="1:6" hidden="1">
      <c r="B64" s="47" t="s">
        <v>30</v>
      </c>
      <c r="C64" s="34"/>
    </row>
    <row r="65" hidden="1"/>
  </sheetData>
  <mergeCells count="8">
    <mergeCell ref="A55:A60"/>
    <mergeCell ref="A1:F1"/>
    <mergeCell ref="D11:F14"/>
    <mergeCell ref="A12:A30"/>
    <mergeCell ref="A32:A39"/>
    <mergeCell ref="A41:A45"/>
    <mergeCell ref="A48:A53"/>
    <mergeCell ref="B20:B22"/>
  </mergeCells>
  <pageMargins left="0.7" right="0.7" top="0.75" bottom="0.75" header="0.3" footer="0.3"/>
  <pageSetup orientation="portrait" horizontalDpi="0" verticalDpi="0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Assoc. Pastor</vt:lpstr>
    </vt:vector>
  </TitlesOfParts>
  <Company>S.C. Johnson and Son,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Dawn Jacobson</cp:lastModifiedBy>
  <cp:lastPrinted>2020-09-26T21:46:13Z</cp:lastPrinted>
  <dcterms:created xsi:type="dcterms:W3CDTF">2011-12-01T18:07:46Z</dcterms:created>
  <dcterms:modified xsi:type="dcterms:W3CDTF">2020-09-26T21:58:08Z</dcterms:modified>
</cp:coreProperties>
</file>